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<sst xmlns="http://schemas.openxmlformats.org/spreadsheetml/2006/main" count="1040" uniqueCount="70">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</sst>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70" zoomScaleNormal="70" zoomScaleSheetLayoutView="70" zoomScalePageLayoutView="0" workbookViewId="0" topLeftCell="A1">
      <pane xSplit="3" ySplit="6" topLeftCell="D7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81" sqref="W8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31310.8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>
        <v>15655.4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2663.2999999999956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119463.39999999998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>
        <v>15232.8</v>
      </c>
      <c r="L8" s="127">
        <v>21732.5</v>
      </c>
      <c r="M8" s="127"/>
      <c r="N8" s="127"/>
      <c r="O8" s="127">
        <v>2554</v>
      </c>
      <c r="P8" s="127">
        <v>1788.4</v>
      </c>
      <c r="Q8" s="127">
        <v>3446.9</v>
      </c>
      <c r="R8" s="127">
        <v>10530.2</v>
      </c>
      <c r="S8" s="127">
        <v>6013</v>
      </c>
      <c r="T8" s="127"/>
      <c r="U8" s="127"/>
      <c r="V8" s="127">
        <v>4116.1</v>
      </c>
      <c r="W8" s="127">
        <v>4349.9</v>
      </c>
      <c r="X8" s="127">
        <v>5061.5</v>
      </c>
      <c r="Y8" s="127">
        <v>12175.9</v>
      </c>
      <c r="Z8" s="127">
        <v>8636.9</v>
      </c>
      <c r="AA8" s="127"/>
      <c r="AB8" s="127"/>
      <c r="AC8" s="127">
        <v>3152.4</v>
      </c>
      <c r="AD8" s="127">
        <v>5102.5</v>
      </c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24809.40662000017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20509.7</v>
      </c>
      <c r="L9" s="90">
        <f t="shared" si="0"/>
        <v>5040</v>
      </c>
      <c r="M9" s="90">
        <f t="shared" si="0"/>
        <v>0</v>
      </c>
      <c r="N9" s="90">
        <f t="shared" si="0"/>
        <v>0</v>
      </c>
      <c r="O9" s="90">
        <f t="shared" si="0"/>
        <v>31262.6</v>
      </c>
      <c r="P9" s="90">
        <f>P10+P15+P24+P33+P47+P52+P54+P61+P62+P71+P72+P88+P76+P81+P83+P82+P69+P89+P90+P91+P70+P40+P92</f>
        <v>4107.2</v>
      </c>
      <c r="Q9" s="90">
        <f>Q10+Q15+Q24+Q33+Q47+Q52+Q54+Q61+Q62+Q71+Q72+Q88+Q76+Q81+Q83+Q82+Q69+Q89+Q90+Q91+Q70+Q40+Q92</f>
        <v>4093.2999999999997</v>
      </c>
      <c r="R9" s="90">
        <f t="shared" si="0"/>
        <v>1097.4999999999998</v>
      </c>
      <c r="S9" s="90">
        <f t="shared" si="0"/>
        <v>619.8</v>
      </c>
      <c r="T9" s="90">
        <f t="shared" si="0"/>
        <v>0</v>
      </c>
      <c r="U9" s="90">
        <f t="shared" si="0"/>
        <v>0</v>
      </c>
      <c r="V9" s="90">
        <f t="shared" si="0"/>
        <v>101.6</v>
      </c>
      <c r="W9" s="90">
        <f>W10+W15+W24+W33+W47+W52+W54+W61+W62+W71+W72+W88+W76+W81+W83+W82+W69+W89+W90+W91+W70+W40+W92</f>
        <v>3671.7000000000003</v>
      </c>
      <c r="X9" s="90">
        <f>X10+X15+X24+X33+X47+X52+X54+X61+X62+X71+X72+X88+X76+X81+X83+X82+X69+X89+X90+X91+X70+X40+X92</f>
        <v>7728.3</v>
      </c>
      <c r="Y9" s="90">
        <f t="shared" si="0"/>
        <v>10769.5</v>
      </c>
      <c r="Z9" s="90">
        <f t="shared" si="0"/>
        <v>7977.999999999999</v>
      </c>
      <c r="AA9" s="90">
        <f t="shared" si="0"/>
        <v>0</v>
      </c>
      <c r="AB9" s="90">
        <f t="shared" si="0"/>
        <v>0</v>
      </c>
      <c r="AC9" s="90">
        <f t="shared" si="0"/>
        <v>13700.300000000001</v>
      </c>
      <c r="AD9" s="90">
        <f>AD10+AD15+AD24+AD33+AD47+AD52+AD54+AD61+AD62+AD71+AD72+AD88+AD76+AD81+AD83+AD82+AD69+AD89+AD90+AD91+AD70+AD40+AD92</f>
        <v>46612.49999999999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200574.30000000005</v>
      </c>
      <c r="AP9" s="90">
        <f>AP10+AP15+AP24+AP33+AP47+AP52+AP54+AP61+AP62+AP71+AP72+AP76+AP88+AP81+AP83+AP82+AP69+AP89+AP91+AP90+AP70+AP40+AP92</f>
        <v>100393.10000000003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>
        <v>26.2</v>
      </c>
      <c r="L10" s="140">
        <v>9.3</v>
      </c>
      <c r="M10" s="141"/>
      <c r="N10" s="140"/>
      <c r="O10" s="140">
        <v>2730.8</v>
      </c>
      <c r="P10" s="140">
        <v>3278.9</v>
      </c>
      <c r="Q10" s="140">
        <v>30.5</v>
      </c>
      <c r="R10" s="140">
        <v>24.5</v>
      </c>
      <c r="S10" s="140">
        <v>5.5</v>
      </c>
      <c r="T10" s="140"/>
      <c r="U10" s="140"/>
      <c r="V10" s="140">
        <v>2</v>
      </c>
      <c r="W10" s="140">
        <v>186.9</v>
      </c>
      <c r="X10" s="140">
        <v>13.5</v>
      </c>
      <c r="Y10" s="140">
        <v>228.6</v>
      </c>
      <c r="Z10" s="140">
        <v>36.6</v>
      </c>
      <c r="AA10" s="140"/>
      <c r="AB10" s="140"/>
      <c r="AC10" s="140">
        <v>2573</v>
      </c>
      <c r="AD10" s="140">
        <v>5095.8</v>
      </c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14765.600000000002</v>
      </c>
      <c r="AP10" s="140">
        <f>B10+C10-AO10</f>
        <v>9986.599999999999</v>
      </c>
      <c r="AR10" s="143"/>
    </row>
    <row r="11" spans="1:44" s="142" customFormat="1" ht="15.75">
      <c r="A11" s="144" t="s">
        <v>5</v>
      </c>
      <c r="B11" s="139">
        <f>16868.3+300+252.9+9.1</f>
        <v>17430.3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>
        <v>2727.5</v>
      </c>
      <c r="P11" s="140">
        <v>3263.5</v>
      </c>
      <c r="Q11" s="140">
        <v>22</v>
      </c>
      <c r="R11" s="140"/>
      <c r="S11" s="140"/>
      <c r="T11" s="140"/>
      <c r="U11" s="140"/>
      <c r="V11" s="140"/>
      <c r="W11" s="140">
        <v>104.3</v>
      </c>
      <c r="X11" s="140"/>
      <c r="Y11" s="140"/>
      <c r="Z11" s="140"/>
      <c r="AA11" s="140"/>
      <c r="AB11" s="140"/>
      <c r="AC11" s="140">
        <v>2571.1</v>
      </c>
      <c r="AD11" s="140">
        <v>5020.5</v>
      </c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14114.2</v>
      </c>
      <c r="AP11" s="140">
        <f>B11+C11-AO11</f>
        <v>7605.500000000004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>
        <v>1.4</v>
      </c>
      <c r="R12" s="140"/>
      <c r="S12" s="140"/>
      <c r="T12" s="140"/>
      <c r="U12" s="140"/>
      <c r="V12" s="140"/>
      <c r="W12" s="140">
        <v>74.5</v>
      </c>
      <c r="X12" s="140">
        <v>0.8</v>
      </c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116.39999999999999</v>
      </c>
      <c r="AP12" s="140">
        <f>B12+C12-AO12</f>
        <v>187.80000000000007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1093.8000000000006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26.2</v>
      </c>
      <c r="L14" s="140">
        <f t="shared" si="2"/>
        <v>9.3</v>
      </c>
      <c r="M14" s="140">
        <f t="shared" si="2"/>
        <v>0</v>
      </c>
      <c r="N14" s="140">
        <f t="shared" si="2"/>
        <v>0</v>
      </c>
      <c r="O14" s="140">
        <f t="shared" si="2"/>
        <v>3.300000000000182</v>
      </c>
      <c r="P14" s="140">
        <f>P10-P11-P12-P13</f>
        <v>15.400000000000091</v>
      </c>
      <c r="Q14" s="140">
        <f>Q10-Q11-Q12-Q13</f>
        <v>7.1</v>
      </c>
      <c r="R14" s="140">
        <f t="shared" si="2"/>
        <v>24.5</v>
      </c>
      <c r="S14" s="140">
        <f t="shared" si="2"/>
        <v>5.5</v>
      </c>
      <c r="T14" s="140">
        <f t="shared" si="2"/>
        <v>0</v>
      </c>
      <c r="U14" s="140">
        <f t="shared" si="2"/>
        <v>0</v>
      </c>
      <c r="V14" s="140">
        <f t="shared" si="2"/>
        <v>2</v>
      </c>
      <c r="W14" s="140">
        <f>W10-W11-W12-W13</f>
        <v>8.100000000000009</v>
      </c>
      <c r="X14" s="140">
        <f>X10-X11-X12-X13</f>
        <v>12.7</v>
      </c>
      <c r="Y14" s="140">
        <f t="shared" si="2"/>
        <v>228.6</v>
      </c>
      <c r="Z14" s="140">
        <f t="shared" si="2"/>
        <v>36.6</v>
      </c>
      <c r="AA14" s="140">
        <f t="shared" si="2"/>
        <v>0</v>
      </c>
      <c r="AB14" s="140">
        <f t="shared" si="2"/>
        <v>0</v>
      </c>
      <c r="AC14" s="140">
        <f t="shared" si="2"/>
        <v>1.900000000000091</v>
      </c>
      <c r="AD14" s="140">
        <f>AD10-AD11-AD12-AD13</f>
        <v>75.30000000000018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535.0000000000006</v>
      </c>
      <c r="AP14" s="140">
        <f>AP10-AP11-AP12-AP13</f>
        <v>2193.2999999999947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>
        <v>240.8</v>
      </c>
      <c r="L15" s="146">
        <v>546.3</v>
      </c>
      <c r="M15" s="146"/>
      <c r="N15" s="146"/>
      <c r="O15" s="146">
        <f>13358.9+10402.7</f>
        <v>23761.6</v>
      </c>
      <c r="P15" s="146">
        <v>206.6</v>
      </c>
      <c r="Q15" s="146">
        <v>1361</v>
      </c>
      <c r="R15" s="146">
        <v>30.8</v>
      </c>
      <c r="S15" s="146">
        <v>53</v>
      </c>
      <c r="T15" s="146"/>
      <c r="U15" s="146"/>
      <c r="V15" s="146">
        <v>1</v>
      </c>
      <c r="W15" s="146">
        <v>54.4</v>
      </c>
      <c r="X15" s="146">
        <v>1058.8</v>
      </c>
      <c r="Y15" s="146">
        <v>20.1</v>
      </c>
      <c r="Z15" s="146">
        <v>2063.9</v>
      </c>
      <c r="AA15" s="146"/>
      <c r="AB15" s="146"/>
      <c r="AC15" s="146">
        <v>7427.4</v>
      </c>
      <c r="AD15" s="146">
        <f>13207+14456.5</f>
        <v>27663.5</v>
      </c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65845.6</v>
      </c>
      <c r="AP15" s="140">
        <f aca="true" t="shared" si="3" ref="AP15:AP31">B15+C15-AO15</f>
        <v>40688.00000000003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>
        <v>10402.7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>
        <v>14456.5</v>
      </c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24861.7</v>
      </c>
      <c r="AP16" s="149">
        <f t="shared" si="3"/>
        <v>2271.100000000002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>
        <f>12639.1+10402.7-45.1</f>
        <v>22996.700000000004</v>
      </c>
      <c r="P17" s="140"/>
      <c r="Q17" s="140">
        <v>250.6</v>
      </c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>
        <v>7277.6</v>
      </c>
      <c r="AD17" s="140">
        <f>12360.8+14456.5</f>
        <v>26817.3</v>
      </c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57449.600000000006</v>
      </c>
      <c r="AP17" s="140">
        <f t="shared" si="3"/>
        <v>14895.459999999977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>
        <v>10.3</v>
      </c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10.3</v>
      </c>
      <c r="AP18" s="140">
        <f t="shared" si="3"/>
        <v>26.100000000000005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380.8</v>
      </c>
      <c r="K19" s="140"/>
      <c r="L19" s="140">
        <v>341.7</v>
      </c>
      <c r="M19" s="140"/>
      <c r="N19" s="140"/>
      <c r="O19" s="140">
        <v>605.7</v>
      </c>
      <c r="P19" s="140">
        <v>0.7</v>
      </c>
      <c r="Q19" s="140">
        <v>549.5</v>
      </c>
      <c r="R19" s="140"/>
      <c r="S19" s="140"/>
      <c r="T19" s="140"/>
      <c r="U19" s="140"/>
      <c r="V19" s="140"/>
      <c r="W19" s="140">
        <v>26.9</v>
      </c>
      <c r="X19" s="140">
        <v>561.5</v>
      </c>
      <c r="Y19" s="140"/>
      <c r="Z19" s="140">
        <v>278.6</v>
      </c>
      <c r="AA19" s="140"/>
      <c r="AB19" s="140"/>
      <c r="AC19" s="140">
        <v>112</v>
      </c>
      <c r="AD19" s="140">
        <v>23.7</v>
      </c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3201.2</v>
      </c>
      <c r="AP19" s="140">
        <f t="shared" si="3"/>
        <v>3374.5999999999985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>
        <v>1.3</v>
      </c>
      <c r="L20" s="140">
        <v>192.5</v>
      </c>
      <c r="M20" s="140"/>
      <c r="N20" s="140"/>
      <c r="O20" s="140">
        <v>40.7</v>
      </c>
      <c r="P20" s="140">
        <v>11.4</v>
      </c>
      <c r="Q20" s="140">
        <v>69.7</v>
      </c>
      <c r="R20" s="140">
        <v>4.6</v>
      </c>
      <c r="S20" s="140">
        <v>2.5</v>
      </c>
      <c r="T20" s="140"/>
      <c r="U20" s="140"/>
      <c r="V20" s="140"/>
      <c r="W20" s="140">
        <v>2.4</v>
      </c>
      <c r="X20" s="140">
        <v>6.2</v>
      </c>
      <c r="Y20" s="140">
        <v>0.1</v>
      </c>
      <c r="Z20" s="140">
        <v>42.4</v>
      </c>
      <c r="AA20" s="140"/>
      <c r="AB20" s="140"/>
      <c r="AC20" s="140">
        <v>0.1</v>
      </c>
      <c r="AD20" s="140">
        <v>129.1</v>
      </c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898.9000000000002</v>
      </c>
      <c r="AP20" s="140">
        <f t="shared" si="3"/>
        <v>10763.2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>
        <f>75.4+77.4</f>
        <v>152.8</v>
      </c>
      <c r="Q21" s="140"/>
      <c r="R21" s="140"/>
      <c r="S21" s="140"/>
      <c r="T21" s="140"/>
      <c r="U21" s="140"/>
      <c r="V21" s="140"/>
      <c r="W21" s="140">
        <v>19.1</v>
      </c>
      <c r="X21" s="140">
        <v>75.4</v>
      </c>
      <c r="Y21" s="140"/>
      <c r="Z21" s="140">
        <v>525.9</v>
      </c>
      <c r="AA21" s="140"/>
      <c r="AB21" s="140"/>
      <c r="AC21" s="140"/>
      <c r="AD21" s="140">
        <f>229.2+14.2</f>
        <v>243.39999999999998</v>
      </c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1076.8</v>
      </c>
      <c r="AP21" s="140">
        <f t="shared" si="3"/>
        <v>1234.2999999999995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68.09999999999997</v>
      </c>
      <c r="K23" s="140">
        <f t="shared" si="4"/>
        <v>239.5</v>
      </c>
      <c r="L23" s="140">
        <f t="shared" si="4"/>
        <v>12.099999999999966</v>
      </c>
      <c r="M23" s="140">
        <f t="shared" si="4"/>
        <v>0</v>
      </c>
      <c r="N23" s="140">
        <f t="shared" si="4"/>
        <v>0</v>
      </c>
      <c r="O23" s="140">
        <f t="shared" si="4"/>
        <v>118.49999999999413</v>
      </c>
      <c r="P23" s="140">
        <f>P15-P17-P18-P19-P20-P21-P22</f>
        <v>41.69999999999999</v>
      </c>
      <c r="Q23" s="140">
        <f>Q15-Q17-Q18-Q19-Q20-Q21-Q22</f>
        <v>491.2000000000001</v>
      </c>
      <c r="R23" s="140">
        <f t="shared" si="4"/>
        <v>26.200000000000003</v>
      </c>
      <c r="S23" s="140">
        <f t="shared" si="4"/>
        <v>50.5</v>
      </c>
      <c r="T23" s="140">
        <f t="shared" si="4"/>
        <v>0</v>
      </c>
      <c r="U23" s="140">
        <f t="shared" si="4"/>
        <v>0</v>
      </c>
      <c r="V23" s="140">
        <f t="shared" si="4"/>
        <v>1</v>
      </c>
      <c r="W23" s="140">
        <f>W15-W17-W18-W19-W20-W21-W22</f>
        <v>6</v>
      </c>
      <c r="X23" s="140">
        <f>X15-X17-X18-X19-X20-X21-X22</f>
        <v>415.69999999999993</v>
      </c>
      <c r="Y23" s="140">
        <f t="shared" si="4"/>
        <v>20</v>
      </c>
      <c r="Z23" s="140">
        <f t="shared" si="4"/>
        <v>1206.6999999999998</v>
      </c>
      <c r="AA23" s="140">
        <f t="shared" si="4"/>
        <v>0</v>
      </c>
      <c r="AB23" s="140">
        <f t="shared" si="4"/>
        <v>0</v>
      </c>
      <c r="AC23" s="140">
        <f t="shared" si="4"/>
        <v>37.69999999999927</v>
      </c>
      <c r="AD23" s="140">
        <f>AD15-AD17-AD18-AD19-AD20-AD21-AD22</f>
        <v>450.0000000000007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3208.799999999994</v>
      </c>
      <c r="AP23" s="140">
        <f t="shared" si="3"/>
        <v>10394.300000000005</v>
      </c>
      <c r="AR23" s="143"/>
    </row>
    <row r="24" spans="1:44" s="142" customFormat="1" ht="15" customHeight="1">
      <c r="A24" s="138" t="s">
        <v>7</v>
      </c>
      <c r="B24" s="139">
        <f>37075.1-612.8-791.7+350.9-200</f>
        <v>35821.5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>
        <f>533.1+8027.9</f>
        <v>8561</v>
      </c>
      <c r="L24" s="140">
        <v>85.8</v>
      </c>
      <c r="M24" s="140"/>
      <c r="N24" s="140"/>
      <c r="O24" s="140">
        <f>5.5+1710.8</f>
        <v>1716.3</v>
      </c>
      <c r="P24" s="140"/>
      <c r="Q24" s="140">
        <f>762.3+1210.8</f>
        <v>1973.1</v>
      </c>
      <c r="R24" s="140"/>
      <c r="S24" s="140">
        <v>4.1</v>
      </c>
      <c r="T24" s="140"/>
      <c r="U24" s="140"/>
      <c r="V24" s="140">
        <v>9.1</v>
      </c>
      <c r="W24" s="140"/>
      <c r="X24" s="140"/>
      <c r="Y24" s="140">
        <f>5669.7+4146.5</f>
        <v>9816.2</v>
      </c>
      <c r="Z24" s="140">
        <f>4307.4+1116.4</f>
        <v>5423.799999999999</v>
      </c>
      <c r="AA24" s="140"/>
      <c r="AB24" s="140"/>
      <c r="AC24" s="140">
        <f>317+430.1</f>
        <v>747.1</v>
      </c>
      <c r="AD24" s="140">
        <v>84.3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29297.699999999997</v>
      </c>
      <c r="AP24" s="140">
        <f t="shared" si="3"/>
        <v>18661.5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>
        <v>8027.9</v>
      </c>
      <c r="L25" s="150"/>
      <c r="M25" s="150"/>
      <c r="N25" s="150"/>
      <c r="O25" s="150">
        <v>1710.8</v>
      </c>
      <c r="P25" s="150"/>
      <c r="Q25" s="150">
        <v>1210.8</v>
      </c>
      <c r="R25" s="150"/>
      <c r="S25" s="150">
        <v>4.1</v>
      </c>
      <c r="T25" s="150"/>
      <c r="U25" s="150"/>
      <c r="V25" s="150"/>
      <c r="W25" s="150"/>
      <c r="X25" s="150"/>
      <c r="Y25" s="150">
        <v>4146.5</v>
      </c>
      <c r="Z25" s="150">
        <v>1116.4</v>
      </c>
      <c r="AA25" s="150"/>
      <c r="AB25" s="150"/>
      <c r="AC25" s="150">
        <v>430.1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</v>
      </c>
      <c r="AP25" s="149">
        <f t="shared" si="3"/>
        <v>0.10000000000218279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>
        <v>84.3</v>
      </c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84.3</v>
      </c>
      <c r="AP30" s="140">
        <f t="shared" si="3"/>
        <v>141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35730.6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8561</v>
      </c>
      <c r="L32" s="140">
        <f>L24-L26-L27-L28-L29-L30-L31</f>
        <v>85.8</v>
      </c>
      <c r="M32" s="140">
        <f t="shared" si="5"/>
        <v>0</v>
      </c>
      <c r="N32" s="140">
        <f t="shared" si="5"/>
        <v>0</v>
      </c>
      <c r="O32" s="140">
        <f t="shared" si="5"/>
        <v>1716.3</v>
      </c>
      <c r="P32" s="140">
        <f>P24-P26-P27-P28-P29-P30-P31</f>
        <v>0</v>
      </c>
      <c r="Q32" s="140">
        <f>Q24-Q26-Q27-Q28-Q29-Q30-Q31</f>
        <v>1973.1</v>
      </c>
      <c r="R32" s="140">
        <f t="shared" si="5"/>
        <v>0</v>
      </c>
      <c r="S32" s="140">
        <f t="shared" si="5"/>
        <v>4.1</v>
      </c>
      <c r="T32" s="140">
        <f t="shared" si="5"/>
        <v>0</v>
      </c>
      <c r="U32" s="140">
        <f t="shared" si="5"/>
        <v>0</v>
      </c>
      <c r="V32" s="140">
        <f t="shared" si="5"/>
        <v>9.1</v>
      </c>
      <c r="W32" s="140">
        <f>W24-W26-W27-W28-W29-W30-W31</f>
        <v>0</v>
      </c>
      <c r="X32" s="140">
        <f>X24-X26-X27-X28-X29-X30-X31</f>
        <v>0</v>
      </c>
      <c r="Y32" s="140">
        <f t="shared" si="5"/>
        <v>9816.2</v>
      </c>
      <c r="Z32" s="140">
        <f t="shared" si="5"/>
        <v>5423.799999999999</v>
      </c>
      <c r="AA32" s="140">
        <f t="shared" si="5"/>
        <v>0</v>
      </c>
      <c r="AB32" s="140">
        <f t="shared" si="5"/>
        <v>0</v>
      </c>
      <c r="AC32" s="140">
        <f t="shared" si="5"/>
        <v>747.1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29213.399999999998</v>
      </c>
      <c r="AP32" s="140">
        <f>AP24-AP30</f>
        <v>18520.5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>
        <v>43.2</v>
      </c>
      <c r="P33" s="140">
        <v>47.7</v>
      </c>
      <c r="Q33" s="140">
        <v>1.1</v>
      </c>
      <c r="R33" s="140"/>
      <c r="S33" s="140"/>
      <c r="T33" s="140"/>
      <c r="U33" s="140"/>
      <c r="V33" s="140"/>
      <c r="W33" s="140"/>
      <c r="X33" s="140">
        <v>175</v>
      </c>
      <c r="Y33" s="140"/>
      <c r="Z33" s="140"/>
      <c r="AA33" s="140"/>
      <c r="AB33" s="140"/>
      <c r="AC33" s="140">
        <v>205.6</v>
      </c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472.6</v>
      </c>
      <c r="AP33" s="140">
        <f aca="true" t="shared" si="6" ref="AP33:AP38">B33+C33-AO33</f>
        <v>210.40000000000066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>
        <v>33.5</v>
      </c>
      <c r="P34" s="140">
        <v>47.7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>
        <v>199.1</v>
      </c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280.3</v>
      </c>
      <c r="AP34" s="140">
        <f t="shared" si="6"/>
        <v>105.99999999999994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>
        <v>0.5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>
        <v>1</v>
      </c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1.5</v>
      </c>
      <c r="AP36" s="140">
        <f t="shared" si="6"/>
        <v>77.80000000000001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9.700000000000003</v>
      </c>
      <c r="P39" s="140">
        <f>P33-P34-P36-P38-P37-P35</f>
        <v>0</v>
      </c>
      <c r="Q39" s="140">
        <f>Q33-Q34-Q36-Q38-Q37-Q35</f>
        <v>0.6000000000000001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175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5.5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190.8</v>
      </c>
      <c r="AP39" s="140">
        <f>AP33-AP34-AP36-AP38-AP35-AP37</f>
        <v>24.00000000000071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>
        <v>443.2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780.2</v>
      </c>
      <c r="AD40" s="140">
        <v>2.5</v>
      </c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1240.2</v>
      </c>
      <c r="AP40" s="140">
        <f aca="true" t="shared" si="8" ref="AP40:AP45">B40+C40-AO40</f>
        <v>654.4000000000001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>
        <v>416.6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768.3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1184.9</v>
      </c>
      <c r="AP41" s="140">
        <f t="shared" si="8"/>
        <v>402.4999999999998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>
        <v>1.8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3.5</v>
      </c>
      <c r="AP44" s="140">
        <f t="shared" si="8"/>
        <v>160.70000000000005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24.799999999999965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11.900000000000091</v>
      </c>
      <c r="AD46" s="140">
        <f>AD40-AD41-AD42-AD43-AD44-AD45</f>
        <v>2.5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51.800000000000054</v>
      </c>
      <c r="AP46" s="140">
        <f>AP40-AP41-AP42-AP43-AP44-AP45</f>
        <v>86.00000000000026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>
        <v>12.5</v>
      </c>
      <c r="M47" s="154"/>
      <c r="N47" s="154"/>
      <c r="O47" s="154">
        <v>24.7</v>
      </c>
      <c r="P47" s="154">
        <v>31.3</v>
      </c>
      <c r="Q47" s="154"/>
      <c r="R47" s="154">
        <v>7.8</v>
      </c>
      <c r="S47" s="154">
        <v>157.8</v>
      </c>
      <c r="T47" s="154"/>
      <c r="U47" s="154"/>
      <c r="V47" s="154">
        <v>15</v>
      </c>
      <c r="W47" s="154">
        <v>1885.5</v>
      </c>
      <c r="X47" s="154">
        <v>3.6</v>
      </c>
      <c r="Y47" s="154"/>
      <c r="Z47" s="154">
        <v>5.4</v>
      </c>
      <c r="AA47" s="154"/>
      <c r="AB47" s="154"/>
      <c r="AC47" s="154">
        <v>335.1</v>
      </c>
      <c r="AD47" s="154">
        <v>55.2</v>
      </c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4661.400000000001</v>
      </c>
      <c r="AP47" s="140">
        <f>B47+C47-AO47</f>
        <v>7866.8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>
        <v>31.3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31.3</v>
      </c>
      <c r="AP48" s="140">
        <f>B48+C48-AO48</f>
        <v>122.30000000000003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>
        <v>19.4</v>
      </c>
      <c r="P49" s="140"/>
      <c r="Q49" s="140"/>
      <c r="R49" s="140">
        <v>7.8</v>
      </c>
      <c r="S49" s="140">
        <v>146.4</v>
      </c>
      <c r="T49" s="140"/>
      <c r="U49" s="140"/>
      <c r="V49" s="140"/>
      <c r="W49" s="140">
        <v>1885.5</v>
      </c>
      <c r="X49" s="140">
        <v>3.6</v>
      </c>
      <c r="Y49" s="140"/>
      <c r="Z49" s="140">
        <v>5.4</v>
      </c>
      <c r="AA49" s="140"/>
      <c r="AB49" s="140"/>
      <c r="AC49" s="140">
        <v>318.3</v>
      </c>
      <c r="AD49" s="140">
        <v>11.8</v>
      </c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4433</v>
      </c>
      <c r="AP49" s="140">
        <f>B49+C49-AO49</f>
        <v>6071.800000000003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12.5</v>
      </c>
      <c r="M51" s="140">
        <f t="shared" si="10"/>
        <v>0</v>
      </c>
      <c r="N51" s="140">
        <f t="shared" si="10"/>
        <v>0</v>
      </c>
      <c r="O51" s="140">
        <f t="shared" si="10"/>
        <v>5.300000000000001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11.400000000000006</v>
      </c>
      <c r="T51" s="140">
        <f t="shared" si="10"/>
        <v>0</v>
      </c>
      <c r="U51" s="140">
        <f t="shared" si="10"/>
        <v>0</v>
      </c>
      <c r="V51" s="140">
        <f t="shared" si="10"/>
        <v>15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16.80000000000001</v>
      </c>
      <c r="AD51" s="140">
        <f>AD47-AD48-AD49</f>
        <v>43.400000000000006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197.1000000000001</v>
      </c>
      <c r="AP51" s="140">
        <f>AP47-AP49-AP48</f>
        <v>1672.6999999999973</v>
      </c>
      <c r="AR51" s="143"/>
    </row>
    <row r="52" spans="1:44" s="142" customFormat="1" ht="15" customHeight="1">
      <c r="A52" s="138" t="s">
        <v>0</v>
      </c>
      <c r="B52" s="139">
        <f>9413.3+3259.9+205</f>
        <v>12878.199999999999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>
        <v>2.2</v>
      </c>
      <c r="L52" s="140">
        <v>5.2</v>
      </c>
      <c r="M52" s="140"/>
      <c r="N52" s="140"/>
      <c r="O52" s="140">
        <v>936.4</v>
      </c>
      <c r="P52" s="140">
        <v>253.7</v>
      </c>
      <c r="Q52" s="140">
        <v>32.3</v>
      </c>
      <c r="R52" s="140">
        <v>1034.1</v>
      </c>
      <c r="S52" s="140"/>
      <c r="T52" s="140"/>
      <c r="U52" s="140"/>
      <c r="V52" s="140">
        <v>18.3</v>
      </c>
      <c r="W52" s="140">
        <v>745.5</v>
      </c>
      <c r="X52" s="140">
        <v>526.3</v>
      </c>
      <c r="Y52" s="140">
        <v>464.6</v>
      </c>
      <c r="Z52" s="140">
        <v>279.6</v>
      </c>
      <c r="AA52" s="140"/>
      <c r="AB52" s="140"/>
      <c r="AC52" s="140">
        <v>745.4</v>
      </c>
      <c r="AD52" s="140">
        <v>9687.8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19278.199999999997</v>
      </c>
      <c r="AP52" s="140">
        <f aca="true" t="shared" si="11" ref="AP52:AP59">B52+C52-AO52</f>
        <v>3461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>
        <v>2.2</v>
      </c>
      <c r="L53" s="140"/>
      <c r="M53" s="140"/>
      <c r="N53" s="140"/>
      <c r="O53" s="140"/>
      <c r="P53" s="140"/>
      <c r="Q53" s="140">
        <v>6.1</v>
      </c>
      <c r="R53" s="140"/>
      <c r="S53" s="140"/>
      <c r="T53" s="140"/>
      <c r="U53" s="140"/>
      <c r="V53" s="140">
        <v>12.3</v>
      </c>
      <c r="W53" s="140"/>
      <c r="X53" s="140">
        <v>39.7</v>
      </c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933.1</v>
      </c>
      <c r="AP53" s="140">
        <f t="shared" si="11"/>
        <v>2022.6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>
        <v>163.5</v>
      </c>
      <c r="L54" s="140">
        <v>21.4</v>
      </c>
      <c r="M54" s="140"/>
      <c r="N54" s="140"/>
      <c r="O54" s="140">
        <v>306.6</v>
      </c>
      <c r="P54" s="140">
        <v>20.3</v>
      </c>
      <c r="Q54" s="140">
        <v>11.9</v>
      </c>
      <c r="R54" s="140"/>
      <c r="S54" s="140">
        <v>220.1</v>
      </c>
      <c r="T54" s="140"/>
      <c r="U54" s="140"/>
      <c r="V54" s="140"/>
      <c r="W54" s="140">
        <v>62.5</v>
      </c>
      <c r="X54" s="140">
        <v>673.1</v>
      </c>
      <c r="Y54" s="140"/>
      <c r="Z54" s="140">
        <v>82</v>
      </c>
      <c r="AA54" s="140"/>
      <c r="AB54" s="140"/>
      <c r="AC54" s="140">
        <v>158.3</v>
      </c>
      <c r="AD54" s="140">
        <v>566.8</v>
      </c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2646.7</v>
      </c>
      <c r="AP54" s="140">
        <f t="shared" si="11"/>
        <v>1605.6000000000004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>
        <v>100.7</v>
      </c>
      <c r="L55" s="140"/>
      <c r="M55" s="140"/>
      <c r="N55" s="140"/>
      <c r="O55" s="140">
        <v>306.6</v>
      </c>
      <c r="P55" s="140">
        <v>1.9</v>
      </c>
      <c r="Q55" s="140">
        <v>11.9</v>
      </c>
      <c r="R55" s="140"/>
      <c r="S55" s="140"/>
      <c r="T55" s="140"/>
      <c r="U55" s="140"/>
      <c r="V55" s="140"/>
      <c r="W55" s="140"/>
      <c r="X55" s="140"/>
      <c r="Y55" s="140"/>
      <c r="Z55" s="140">
        <v>80.3</v>
      </c>
      <c r="AA55" s="140"/>
      <c r="AB55" s="140"/>
      <c r="AC55" s="140">
        <v>158.3</v>
      </c>
      <c r="AD55" s="140">
        <v>564.8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1237.3</v>
      </c>
      <c r="AP55" s="140">
        <f t="shared" si="11"/>
        <v>303.79999999999995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>
        <v>8.5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>
        <v>0.9</v>
      </c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9.4</v>
      </c>
      <c r="AP57" s="140">
        <f t="shared" si="11"/>
        <v>209.59999999999994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62.8</v>
      </c>
      <c r="L60" s="140">
        <f t="shared" si="12"/>
        <v>12.899999999999999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18.400000000000002</v>
      </c>
      <c r="Q60" s="140">
        <f t="shared" si="12"/>
        <v>0</v>
      </c>
      <c r="R60" s="140">
        <f t="shared" si="12"/>
        <v>0</v>
      </c>
      <c r="S60" s="140">
        <f t="shared" si="12"/>
        <v>220.1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62.5</v>
      </c>
      <c r="X60" s="140">
        <f t="shared" si="12"/>
        <v>673.1</v>
      </c>
      <c r="Y60" s="140">
        <f t="shared" si="12"/>
        <v>0</v>
      </c>
      <c r="Z60" s="140">
        <f t="shared" si="12"/>
        <v>1.7000000000000028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1.1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1399.9999999999998</v>
      </c>
      <c r="AP60" s="140">
        <f>AP54-AP55-AP57-AP59-AP56-AP58</f>
        <v>1072.4000000000005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>
        <v>24.5</v>
      </c>
      <c r="R61" s="140"/>
      <c r="S61" s="140">
        <v>7</v>
      </c>
      <c r="T61" s="140"/>
      <c r="U61" s="140"/>
      <c r="V61" s="140"/>
      <c r="W61" s="140"/>
      <c r="X61" s="140"/>
      <c r="Y61" s="140">
        <v>23.8</v>
      </c>
      <c r="Z61" s="140"/>
      <c r="AA61" s="140"/>
      <c r="AB61" s="140"/>
      <c r="AC61" s="140"/>
      <c r="AD61" s="140">
        <v>14</v>
      </c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69.3</v>
      </c>
      <c r="AP61" s="140">
        <f aca="true" t="shared" si="14" ref="AP61:AP67">B61+C61-AO61</f>
        <v>229.39999999999992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>
        <v>204.5</v>
      </c>
      <c r="L62" s="140"/>
      <c r="M62" s="140"/>
      <c r="N62" s="140"/>
      <c r="O62" s="140">
        <v>170.1</v>
      </c>
      <c r="P62" s="140">
        <v>217.2</v>
      </c>
      <c r="Q62" s="140">
        <v>603.8</v>
      </c>
      <c r="R62" s="140"/>
      <c r="S62" s="140">
        <v>0.2</v>
      </c>
      <c r="T62" s="140"/>
      <c r="U62" s="140"/>
      <c r="V62" s="140">
        <v>19.6</v>
      </c>
      <c r="W62" s="140"/>
      <c r="X62" s="140">
        <v>9.7</v>
      </c>
      <c r="Y62" s="140"/>
      <c r="Z62" s="140"/>
      <c r="AA62" s="140"/>
      <c r="AB62" s="140"/>
      <c r="AC62" s="140">
        <v>297.5</v>
      </c>
      <c r="AD62" s="140">
        <v>1715.9</v>
      </c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3252</v>
      </c>
      <c r="AP62" s="140">
        <f t="shared" si="14"/>
        <v>8108.700000000001</v>
      </c>
      <c r="AR62" s="143"/>
    </row>
    <row r="63" spans="1:44" s="142" customFormat="1" ht="15.75">
      <c r="A63" s="144" t="s">
        <v>5</v>
      </c>
      <c r="B63" s="139">
        <v>1840.8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>
        <v>170.1</v>
      </c>
      <c r="P63" s="140"/>
      <c r="Q63" s="140">
        <v>602.2</v>
      </c>
      <c r="R63" s="140"/>
      <c r="S63" s="140">
        <v>0.2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>
        <v>55.8</v>
      </c>
      <c r="AD63" s="140">
        <v>1295.5</v>
      </c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2123.8</v>
      </c>
      <c r="AP63" s="140">
        <f t="shared" si="14"/>
        <v>1453.499999999999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483.1-140-9.8</f>
        <v>333.3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>
        <v>149.5</v>
      </c>
      <c r="L65" s="140"/>
      <c r="M65" s="140"/>
      <c r="N65" s="140"/>
      <c r="O65" s="140"/>
      <c r="P65" s="140">
        <v>10.4</v>
      </c>
      <c r="Q65" s="140">
        <v>1.6</v>
      </c>
      <c r="R65" s="140"/>
      <c r="S65" s="140"/>
      <c r="T65" s="140"/>
      <c r="U65" s="140"/>
      <c r="V65" s="140">
        <v>8.2</v>
      </c>
      <c r="W65" s="140"/>
      <c r="X65" s="140"/>
      <c r="Y65" s="140"/>
      <c r="Z65" s="140"/>
      <c r="AA65" s="140"/>
      <c r="AB65" s="140"/>
      <c r="AC65" s="140"/>
      <c r="AD65" s="140">
        <v>166.1</v>
      </c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335.79999999999995</v>
      </c>
      <c r="AP65" s="140">
        <f t="shared" si="14"/>
        <v>1041.8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>
        <v>13.1</v>
      </c>
      <c r="L66" s="140"/>
      <c r="M66" s="140"/>
      <c r="N66" s="140"/>
      <c r="O66" s="140"/>
      <c r="P66" s="140">
        <v>0.8</v>
      </c>
      <c r="Q66" s="140"/>
      <c r="R66" s="140"/>
      <c r="S66" s="140"/>
      <c r="T66" s="140"/>
      <c r="U66" s="140"/>
      <c r="V66" s="140">
        <v>0.3</v>
      </c>
      <c r="W66" s="140"/>
      <c r="X66" s="140"/>
      <c r="Y66" s="140"/>
      <c r="Z66" s="140"/>
      <c r="AA66" s="140"/>
      <c r="AB66" s="140"/>
      <c r="AC66" s="140"/>
      <c r="AD66" s="140">
        <v>0.6</v>
      </c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14.8</v>
      </c>
      <c r="AP66" s="140">
        <f t="shared" si="14"/>
        <v>155.59999999999997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1518.8000000000002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41.900000000000006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205.99999999999997</v>
      </c>
      <c r="Q68" s="140">
        <f>Q62-Q63-Q66-Q67-Q65-Q64</f>
        <v>-9.103828801926284E-14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11.100000000000001</v>
      </c>
      <c r="W68" s="140">
        <f>W62-W63-W66-W67-W65-W64</f>
        <v>0</v>
      </c>
      <c r="X68" s="140">
        <f>X62-X63-X66-X67-X65-X64</f>
        <v>9.7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241.7</v>
      </c>
      <c r="AD68" s="140">
        <f>AD62-AD63-AD66-AD67-AD65-AD64</f>
        <v>253.70000000000007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777.5999999999999</v>
      </c>
      <c r="AP68" s="140">
        <f>AP62-AP63-AP66-AP67-AP65-AP64</f>
        <v>4209.9000000000015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>
        <v>504.8</v>
      </c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1387.5</v>
      </c>
      <c r="AP69" s="158">
        <f aca="true" t="shared" si="16" ref="AP69:AP92">B69+C69-AO69</f>
        <v>8.599999999999909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>
        <v>1071.3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>
        <v>78.8</v>
      </c>
      <c r="AA71" s="154"/>
      <c r="AB71" s="154"/>
      <c r="AC71" s="154"/>
      <c r="AD71" s="154">
        <v>401.2</v>
      </c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2237.2</v>
      </c>
      <c r="AP71" s="158">
        <f t="shared" si="16"/>
        <v>185.89999999999964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2408.6+0.1+195-160.5-72.4-20-205</f>
        <v>2145.7999999999997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>
        <v>1.3</v>
      </c>
      <c r="M72" s="140"/>
      <c r="N72" s="140"/>
      <c r="O72" s="140">
        <v>36.9</v>
      </c>
      <c r="P72" s="140"/>
      <c r="Q72" s="140">
        <v>44.4</v>
      </c>
      <c r="R72" s="140">
        <v>0.3</v>
      </c>
      <c r="S72" s="140">
        <v>172.1</v>
      </c>
      <c r="T72" s="140"/>
      <c r="U72" s="140"/>
      <c r="V72" s="140"/>
      <c r="W72" s="140">
        <f>537.5-504.8</f>
        <v>32.69999999999999</v>
      </c>
      <c r="X72" s="140">
        <v>4.4</v>
      </c>
      <c r="Y72" s="140">
        <v>27.8</v>
      </c>
      <c r="Z72" s="140">
        <v>7.9</v>
      </c>
      <c r="AA72" s="140"/>
      <c r="AB72" s="140"/>
      <c r="AC72" s="140">
        <v>430.7</v>
      </c>
      <c r="AD72" s="140">
        <f>220.9-105.8</f>
        <v>115.10000000000001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1093.8999999999999</v>
      </c>
      <c r="AP72" s="158">
        <f t="shared" si="16"/>
        <v>4130.5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>
        <v>74.9</v>
      </c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74.9</v>
      </c>
      <c r="AP73" s="158">
        <f t="shared" si="16"/>
        <v>5.599999999999994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>
        <v>0.7</v>
      </c>
      <c r="R74" s="140"/>
      <c r="S74" s="140"/>
      <c r="T74" s="140"/>
      <c r="U74" s="140"/>
      <c r="V74" s="140"/>
      <c r="W74" s="140">
        <v>10.9</v>
      </c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63.7</v>
      </c>
      <c r="AP74" s="158">
        <f t="shared" si="16"/>
        <v>694.6999999999999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>
        <v>4.1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>
        <v>24.1</v>
      </c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28.200000000000003</v>
      </c>
      <c r="AP75" s="158">
        <f t="shared" si="16"/>
        <v>450.7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>
        <v>51.5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>
        <v>105.8</v>
      </c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177.2</v>
      </c>
      <c r="AP76" s="158">
        <f t="shared" si="16"/>
        <v>882.8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>
        <v>51.4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>
        <v>89.8</v>
      </c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155.7</v>
      </c>
      <c r="AP77" s="158">
        <f t="shared" si="16"/>
        <v>20.5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>
        <v>21.5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21.5</v>
      </c>
      <c r="AP81" s="158">
        <f t="shared" si="16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>
        <v>9.3</v>
      </c>
      <c r="L89" s="140">
        <v>2471.4</v>
      </c>
      <c r="M89" s="140"/>
      <c r="N89" s="140"/>
      <c r="O89" s="140"/>
      <c r="P89" s="140"/>
      <c r="Q89" s="140">
        <v>10.7</v>
      </c>
      <c r="R89" s="140"/>
      <c r="S89" s="140"/>
      <c r="T89" s="140"/>
      <c r="U89" s="140"/>
      <c r="V89" s="140">
        <v>36.6</v>
      </c>
      <c r="W89" s="140">
        <v>199.4</v>
      </c>
      <c r="X89" s="140">
        <v>3377.1</v>
      </c>
      <c r="Y89" s="140">
        <v>188.4</v>
      </c>
      <c r="Z89" s="140"/>
      <c r="AA89" s="140"/>
      <c r="AB89" s="140"/>
      <c r="AC89" s="140"/>
      <c r="AD89" s="140">
        <v>1104.6</v>
      </c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10977.1</v>
      </c>
      <c r="AP89" s="140">
        <f t="shared" si="16"/>
        <v>1526.1000000000058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>
        <v>1886.8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>
        <v>1886.8</v>
      </c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3773.6</v>
      </c>
      <c r="AP90" s="140">
        <f t="shared" si="16"/>
        <v>1886.7999999999997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43780-3259.9-1145.3+200</f>
        <v>39574.799999999996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>
        <v>11302.2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39377</v>
      </c>
      <c r="AP92" s="140">
        <f t="shared" si="16"/>
        <v>199.99999999999272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20509.7</v>
      </c>
      <c r="L94" s="168">
        <f t="shared" si="17"/>
        <v>5040</v>
      </c>
      <c r="M94" s="168">
        <f t="shared" si="17"/>
        <v>0</v>
      </c>
      <c r="N94" s="168">
        <f t="shared" si="17"/>
        <v>0</v>
      </c>
      <c r="O94" s="168">
        <f t="shared" si="17"/>
        <v>31262.6</v>
      </c>
      <c r="P94" s="168">
        <f>P10+P15+P24+P33+P47+P52+P54+P61+P62+P69+P71+P72+P76+P81+P82+P83+P88+P89+P90+P91+P40+P92+P70</f>
        <v>4107.2</v>
      </c>
      <c r="Q94" s="168">
        <f>Q10+Q15+Q24+Q33+Q47+Q52+Q54+Q61+Q62+Q69+Q71+Q72+Q76+Q81+Q82+Q83+Q88+Q89+Q90+Q91+Q40+Q92+Q70</f>
        <v>4093.2999999999997</v>
      </c>
      <c r="R94" s="168">
        <f t="shared" si="17"/>
        <v>1097.4999999999998</v>
      </c>
      <c r="S94" s="168">
        <f t="shared" si="17"/>
        <v>619.8</v>
      </c>
      <c r="T94" s="168">
        <f t="shared" si="17"/>
        <v>0</v>
      </c>
      <c r="U94" s="168">
        <f t="shared" si="17"/>
        <v>0</v>
      </c>
      <c r="V94" s="168">
        <f t="shared" si="17"/>
        <v>101.6</v>
      </c>
      <c r="W94" s="168">
        <f>W10+W15+W24+W33+W47+W52+W54+W61+W62+W69+W71+W72+W76+W81+W82+W83+W88+W89+W90+W91+W40+W92+W70</f>
        <v>3671.7000000000003</v>
      </c>
      <c r="X94" s="168">
        <f>X10+X15+X24+X33+X47+X52+X54+X61+X62+X69+X71+X72+X76+X81+X82+X83+X88+X89+X90+X91+X40+X92+X70</f>
        <v>7728.3</v>
      </c>
      <c r="Y94" s="168">
        <f t="shared" si="17"/>
        <v>10769.5</v>
      </c>
      <c r="Z94" s="168">
        <f t="shared" si="17"/>
        <v>7977.999999999999</v>
      </c>
      <c r="AA94" s="168">
        <f t="shared" si="17"/>
        <v>0</v>
      </c>
      <c r="AB94" s="168">
        <f t="shared" si="17"/>
        <v>0</v>
      </c>
      <c r="AC94" s="168">
        <f t="shared" si="17"/>
        <v>13700.300000000001</v>
      </c>
      <c r="AD94" s="168">
        <f>AD10+AD15+AD24+AD33+AD47+AD52+AD54+AD61+AD62+AD69+AD71+AD72+AD76+AD81+AD82+AD83+AD88+AD89+AD90+AD91+AD40+AD92+AD70</f>
        <v>46612.49999999999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200574.30000000005</v>
      </c>
      <c r="AP94" s="168">
        <f>AP10+AP15+AP24+AP33+AP47+AP52+AP54+AP61+AP62+AP69+AP71+AP72+AP76+AP81+AP82+AP83+AP88+AP89+AP90+AP91+AP70+AP40+AP92</f>
        <v>100393.10000000003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70901.09999999998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100.7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26651</v>
      </c>
      <c r="P95" s="140">
        <f>P11+P17+P26+P34+P55+P63+P73+P41+P77+P48</f>
        <v>3395.8</v>
      </c>
      <c r="Q95" s="140">
        <f>Q11+Q17+Q26+Q34+Q55+Q63+Q73+Q41+Q77+Q48</f>
        <v>886.7</v>
      </c>
      <c r="R95" s="140">
        <f t="shared" si="18"/>
        <v>0</v>
      </c>
      <c r="S95" s="140">
        <f t="shared" si="18"/>
        <v>0.2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104.3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80.3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11030.199999999999</v>
      </c>
      <c r="AD95" s="140">
        <f>AD11+AD17+AD26+AD34+AD55+AD63+AD73+AD41+AD77+AD48</f>
        <v>33862.8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76652</v>
      </c>
      <c r="AP95" s="140">
        <f>B95+C95-AO95</f>
        <v>24915.159999999974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16.6</v>
      </c>
      <c r="L96" s="140">
        <f t="shared" si="19"/>
        <v>201</v>
      </c>
      <c r="M96" s="140">
        <f t="shared" si="19"/>
        <v>0</v>
      </c>
      <c r="N96" s="140">
        <f t="shared" si="19"/>
        <v>0</v>
      </c>
      <c r="O96" s="140">
        <f t="shared" si="19"/>
        <v>42.5</v>
      </c>
      <c r="P96" s="140">
        <f>P12+P20+P29+P36+P57+P66+P44+P80+P74+P53</f>
        <v>12.200000000000001</v>
      </c>
      <c r="Q96" s="140">
        <f>Q12+Q20+Q29+Q36+Q57+Q66+Q44+Q80+Q74+Q53</f>
        <v>78.4</v>
      </c>
      <c r="R96" s="140">
        <f t="shared" si="19"/>
        <v>4.6</v>
      </c>
      <c r="S96" s="140">
        <f t="shared" si="19"/>
        <v>2.5</v>
      </c>
      <c r="T96" s="140">
        <f t="shared" si="19"/>
        <v>0</v>
      </c>
      <c r="U96" s="140">
        <f t="shared" si="19"/>
        <v>0</v>
      </c>
      <c r="V96" s="140">
        <f t="shared" si="19"/>
        <v>12.600000000000001</v>
      </c>
      <c r="W96" s="140">
        <f>W12+W20+W29+W36+W57+W66+W44+W80+W74+W53</f>
        <v>87.80000000000001</v>
      </c>
      <c r="X96" s="140">
        <f>X12+X20+X29+X36+X57+X66+X44+X80+X74+X53</f>
        <v>46.7</v>
      </c>
      <c r="Y96" s="140">
        <f t="shared" si="19"/>
        <v>0.1</v>
      </c>
      <c r="Z96" s="140">
        <f t="shared" si="19"/>
        <v>42.4</v>
      </c>
      <c r="AA96" s="140">
        <f t="shared" si="19"/>
        <v>0</v>
      </c>
      <c r="AB96" s="140">
        <f t="shared" si="19"/>
        <v>0</v>
      </c>
      <c r="AC96" s="140">
        <f t="shared" si="19"/>
        <v>1.1</v>
      </c>
      <c r="AD96" s="140">
        <f>AD12+AD20+AD29+AD36+AD57+AD66+AD44+AD80+AD74+AD53</f>
        <v>130.6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2041.5999999999997</v>
      </c>
      <c r="AP96" s="140">
        <f>B96+C96-AO96</f>
        <v>14274.9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10.3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10.3</v>
      </c>
      <c r="AP97" s="140">
        <f>B97+C97-AO97</f>
        <v>32.3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4616.3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380.8</v>
      </c>
      <c r="K98" s="140">
        <f t="shared" si="21"/>
        <v>149.5</v>
      </c>
      <c r="L98" s="140">
        <f t="shared" si="21"/>
        <v>341.7</v>
      </c>
      <c r="M98" s="140">
        <f t="shared" si="21"/>
        <v>0</v>
      </c>
      <c r="N98" s="140">
        <f t="shared" si="21"/>
        <v>0</v>
      </c>
      <c r="O98" s="140">
        <f t="shared" si="21"/>
        <v>605.7</v>
      </c>
      <c r="P98" s="140">
        <f>P19+P28+P65+P35+P43+P56+P79</f>
        <v>11.1</v>
      </c>
      <c r="Q98" s="140">
        <f>Q19+Q28+Q65+Q35+Q43+Q56+Q79</f>
        <v>551.1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8.2</v>
      </c>
      <c r="W98" s="140">
        <f>W19+W28+W65+W35+W43+W56+W79</f>
        <v>26.9</v>
      </c>
      <c r="X98" s="140">
        <f>X19+X28+X65+X35+X43+X56+X79</f>
        <v>561.5</v>
      </c>
      <c r="Y98" s="140">
        <f t="shared" si="21"/>
        <v>0</v>
      </c>
      <c r="Z98" s="140">
        <f t="shared" si="21"/>
        <v>278.6</v>
      </c>
      <c r="AA98" s="140">
        <f t="shared" si="21"/>
        <v>0</v>
      </c>
      <c r="AB98" s="140">
        <f t="shared" si="21"/>
        <v>0</v>
      </c>
      <c r="AC98" s="140">
        <f t="shared" si="21"/>
        <v>112</v>
      </c>
      <c r="AD98" s="140">
        <f>AD19+AD28+AD65+AD35+AD43+AD56+AD79</f>
        <v>189.79999999999998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3537</v>
      </c>
      <c r="AP98" s="140">
        <f>B98+C98-AO98</f>
        <v>4424.199999999999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19.4</v>
      </c>
      <c r="P99" s="140">
        <f>P21+P30+P49+P37+P58+P13+P75+P67</f>
        <v>152.8</v>
      </c>
      <c r="Q99" s="140">
        <f>Q21+Q30+Q49+Q37+Q58+Q13+Q75+Q67</f>
        <v>4.1</v>
      </c>
      <c r="R99" s="140">
        <f t="shared" si="22"/>
        <v>7.8</v>
      </c>
      <c r="S99" s="140">
        <f t="shared" si="22"/>
        <v>146.4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1904.6</v>
      </c>
      <c r="X99" s="140">
        <f>X21+X30+X49+X37+X58+X13+X75+X67</f>
        <v>79</v>
      </c>
      <c r="Y99" s="140">
        <f t="shared" si="22"/>
        <v>0</v>
      </c>
      <c r="Z99" s="140">
        <f t="shared" si="22"/>
        <v>531.3</v>
      </c>
      <c r="AA99" s="140">
        <f t="shared" si="22"/>
        <v>0</v>
      </c>
      <c r="AB99" s="140">
        <f t="shared" si="22"/>
        <v>0</v>
      </c>
      <c r="AC99" s="140">
        <f t="shared" si="22"/>
        <v>342.40000000000003</v>
      </c>
      <c r="AD99" s="140">
        <f>AD21+AD30+AD49+AD37+AD58+AD13+AD75+AD67</f>
        <v>339.5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5622.3</v>
      </c>
      <c r="AP99" s="140">
        <f>B99+C99-AO99</f>
        <v>9159.300000000003</v>
      </c>
    </row>
    <row r="100" spans="1:42" ht="12.75">
      <c r="A100" s="137" t="s">
        <v>35</v>
      </c>
      <c r="B100" s="20">
        <f>B94-B95-B96-B97-B98-B99</f>
        <v>114572.19999999997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1343.9999999999998</v>
      </c>
      <c r="K100" s="92">
        <f t="shared" si="24"/>
        <v>20242.9</v>
      </c>
      <c r="L100" s="92">
        <f t="shared" si="24"/>
        <v>4497.3</v>
      </c>
      <c r="M100" s="92">
        <f t="shared" si="24"/>
        <v>0</v>
      </c>
      <c r="N100" s="92">
        <f t="shared" si="24"/>
        <v>0</v>
      </c>
      <c r="O100" s="92">
        <f t="shared" si="24"/>
        <v>3943.9999999999986</v>
      </c>
      <c r="P100" s="92">
        <f>P94-P95-P96-P97-P98-P99</f>
        <v>535.2999999999995</v>
      </c>
      <c r="Q100" s="92">
        <f>Q94-Q95-Q96-Q97-Q98-Q99</f>
        <v>2572.9999999999995</v>
      </c>
      <c r="R100" s="92">
        <f t="shared" si="24"/>
        <v>1085.1</v>
      </c>
      <c r="S100" s="92">
        <f t="shared" si="24"/>
        <v>470.69999999999993</v>
      </c>
      <c r="T100" s="92">
        <f t="shared" si="24"/>
        <v>0</v>
      </c>
      <c r="U100" s="92">
        <f t="shared" si="24"/>
        <v>0</v>
      </c>
      <c r="V100" s="92">
        <f t="shared" si="24"/>
        <v>80.8</v>
      </c>
      <c r="W100" s="92">
        <f>W94-W95-W96-W97-W98-W99</f>
        <v>1548.1</v>
      </c>
      <c r="X100" s="92">
        <f>X94-X95-X96-X97-X98-X99</f>
        <v>7041.1</v>
      </c>
      <c r="Y100" s="92">
        <f t="shared" si="24"/>
        <v>10769.4</v>
      </c>
      <c r="Z100" s="92">
        <f t="shared" si="24"/>
        <v>7035.0999999999985</v>
      </c>
      <c r="AA100" s="92">
        <f t="shared" si="24"/>
        <v>0</v>
      </c>
      <c r="AB100" s="92">
        <f t="shared" si="24"/>
        <v>0</v>
      </c>
      <c r="AC100" s="92">
        <f t="shared" si="24"/>
        <v>2214.600000000002</v>
      </c>
      <c r="AD100" s="92">
        <f>AD94-AD95-AD96-AD97-AD98-AD99</f>
        <v>12089.79999999999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112711.10000000003</v>
      </c>
      <c r="AP100" s="92">
        <f>AP94-AP95-AP96-AP97-AP98-AP99</f>
        <v>47587.240000000056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33" sqref="Y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13259.699999999993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52131.50662000023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>
        <v>92.3</v>
      </c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17137.899999999998</v>
      </c>
      <c r="AP25" s="149">
        <f t="shared" si="3"/>
        <v>0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2019-09-13T09:37:08Z</cp:lastPrinted>
  <dcterms:created xsi:type="dcterms:W3CDTF">2002-11-05T08:53:00Z</dcterms:created>
  <dcterms:modified xsi:type="dcterms:W3CDTF">2019-09-26T11:31:39Z</dcterms:modified>
  <cp:category/>
  <cp:version/>
  <cp:contentType/>
  <cp:contentStatus/>
</cp:coreProperties>
</file>